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3520" windowHeight="11760" activeTab="1"/>
  </bookViews>
  <sheets>
    <sheet name="Calculator - max speed" sheetId="1" r:id="rId1"/>
    <sheet name="Calculator - max exposure" sheetId="3" r:id="rId2"/>
    <sheet name="Equations used" sheetId="2" r:id="rId3"/>
  </sheets>
  <calcPr calcId="125725"/>
</workbook>
</file>

<file path=xl/calcChain.xml><?xml version="1.0" encoding="utf-8"?>
<calcChain xmlns="http://schemas.openxmlformats.org/spreadsheetml/2006/main">
  <c r="I27" i="3"/>
  <c r="C14"/>
  <c r="C23" s="1"/>
  <c r="C24" s="1"/>
  <c r="I9"/>
  <c r="I12" s="1"/>
  <c r="C32" s="1"/>
  <c r="I7"/>
  <c r="I6"/>
  <c r="I5"/>
  <c r="C17" l="1"/>
  <c r="I13"/>
  <c r="I23" s="1"/>
  <c r="I30" s="1"/>
  <c r="I10"/>
  <c r="I11" s="1"/>
  <c r="C26" s="1"/>
  <c r="C29" l="1"/>
  <c r="C30" s="1"/>
  <c r="C27"/>
  <c r="C18"/>
  <c r="E18" s="1"/>
  <c r="E17"/>
  <c r="I9" i="1" l="1"/>
  <c r="I7" l="1"/>
  <c r="I5"/>
  <c r="I6" s="1"/>
  <c r="I11" l="1"/>
  <c r="I12" l="1"/>
  <c r="I10"/>
  <c r="C36" s="1"/>
  <c r="C14" l="1"/>
  <c r="E14" s="1"/>
  <c r="I36"/>
  <c r="C37"/>
  <c r="C20" l="1"/>
  <c r="C15"/>
  <c r="E15" s="1"/>
  <c r="C38"/>
  <c r="I38" s="1"/>
  <c r="I37"/>
  <c r="I20" l="1"/>
  <c r="I28" s="1"/>
  <c r="C23"/>
  <c r="C21"/>
  <c r="C28"/>
  <c r="C22"/>
  <c r="I21" l="1"/>
  <c r="I29" s="1"/>
  <c r="C29"/>
  <c r="C30"/>
  <c r="C24"/>
  <c r="I22"/>
  <c r="I30" s="1"/>
  <c r="I23"/>
  <c r="I31" s="1"/>
  <c r="C31"/>
  <c r="C32" l="1"/>
  <c r="I24"/>
  <c r="I32" s="1"/>
</calcChain>
</file>

<file path=xl/sharedStrings.xml><?xml version="1.0" encoding="utf-8"?>
<sst xmlns="http://schemas.openxmlformats.org/spreadsheetml/2006/main" count="180" uniqueCount="99">
  <si>
    <t>[mm]</t>
  </si>
  <si>
    <t>c</t>
  </si>
  <si>
    <t>[1/s]</t>
  </si>
  <si>
    <t>[mm/s]</t>
  </si>
  <si>
    <t>where:</t>
  </si>
  <si>
    <t>d - max. image size</t>
  </si>
  <si>
    <t>so:</t>
  </si>
  <si>
    <t>Assuming symmetry of the lens:</t>
  </si>
  <si>
    <t>O - object size</t>
  </si>
  <si>
    <t>D - distance to object</t>
  </si>
  <si>
    <t>[m]</t>
  </si>
  <si>
    <t>[m/s]</t>
  </si>
  <si>
    <t>[km/h]</t>
  </si>
  <si>
    <t>angle of view</t>
  </si>
  <si>
    <t>[°]</t>
  </si>
  <si>
    <t>[m/h]</t>
  </si>
  <si>
    <t>image size (height)</t>
  </si>
  <si>
    <t>shutter speed (exposure time)</t>
  </si>
  <si>
    <t>(resolution of the object)</t>
  </si>
  <si>
    <t>pixel size</t>
  </si>
  <si>
    <t>Maximum object speed versus focal length and object distance</t>
  </si>
  <si>
    <t>Equations used</t>
  </si>
  <si>
    <t>α</t>
  </si>
  <si>
    <t>D</t>
  </si>
  <si>
    <t>O</t>
  </si>
  <si>
    <t>[mph]</t>
  </si>
  <si>
    <t>vertical resolution</t>
  </si>
  <si>
    <t>[px]</t>
  </si>
  <si>
    <t>number of pixels in CoC</t>
  </si>
  <si>
    <t>Circle of Confusion</t>
  </si>
  <si>
    <t>equation valid only for long distances</t>
  </si>
  <si>
    <t>equation valid for any distance</t>
  </si>
  <si>
    <t>equations valid only for thin lenses</t>
  </si>
  <si>
    <t>F - focal length</t>
  </si>
  <si>
    <t>alfa/2=arctan(d/2F)</t>
  </si>
  <si>
    <t>tan(alfa/2)=d/2F</t>
  </si>
  <si>
    <t>d=2*F*tan(alfa/2)</t>
  </si>
  <si>
    <t>D=S - distance to object</t>
  </si>
  <si>
    <t>magnification factor</t>
  </si>
  <si>
    <t>M</t>
  </si>
  <si>
    <t>rd</t>
  </si>
  <si>
    <t>number of CoC in image height</t>
  </si>
  <si>
    <t>[']</t>
  </si>
  <si>
    <t>["]</t>
  </si>
  <si>
    <r>
      <rPr>
        <sz val="11"/>
        <color theme="1"/>
        <rFont val="Czcionka tekstu podstawowego"/>
        <charset val="238"/>
      </rPr>
      <t>[μ</t>
    </r>
    <r>
      <rPr>
        <sz val="11"/>
        <color theme="1"/>
        <rFont val="Czcionka tekstu podstawowego"/>
        <family val="2"/>
        <charset val="238"/>
      </rPr>
      <t>m]</t>
    </r>
  </si>
  <si>
    <t>d</t>
  </si>
  <si>
    <t>F</t>
  </si>
  <si>
    <t>lens' focal length</t>
  </si>
  <si>
    <t>(CoC considered)</t>
  </si>
  <si>
    <t>(single pixel considered)</t>
  </si>
  <si>
    <t>(movement equivalent to CoC size during exposure time)</t>
  </si>
  <si>
    <t>(movement equivalent to single pixel size during exposure time)</t>
  </si>
  <si>
    <t>(rotation equivalent to CoC size during exposure time)</t>
  </si>
  <si>
    <t>(rotation equivalent to single pixel size during exposure time)</t>
  </si>
  <si>
    <t xml:space="preserve">blue = </t>
  </si>
  <si>
    <t>enter data</t>
  </si>
  <si>
    <t xml:space="preserve">red = </t>
  </si>
  <si>
    <t>results</t>
  </si>
  <si>
    <t>www.kamela.org</t>
  </si>
  <si>
    <t>Equivalent of CoC in object size</t>
  </si>
  <si>
    <t>Equivalent of 1 pixel in object size</t>
  </si>
  <si>
    <t>maximum object size</t>
  </si>
  <si>
    <t>- focal length</t>
  </si>
  <si>
    <t>distance to the object</t>
  </si>
  <si>
    <t>- distance to the object</t>
  </si>
  <si>
    <t>Neither formulas nor corresponding results do not depend on:</t>
  </si>
  <si>
    <t>This is total angle of rotation during exposure time, so it is independent of the exposure time.</t>
  </si>
  <si>
    <t>1/T</t>
  </si>
  <si>
    <t>Maximum Lens Rotation during Exposure Time</t>
  </si>
  <si>
    <t>Maximum Speed of Camera (shift)</t>
  </si>
  <si>
    <t>Maximum Speed of Object (without image blurring)</t>
  </si>
  <si>
    <t>Image blurring would be decreased by:</t>
  </si>
  <si>
    <t>- decreasing focal length</t>
  </si>
  <si>
    <t>- decreasing exposure time</t>
  </si>
  <si>
    <t>This is angular measure, so it does not depend on the distance to the object.</t>
  </si>
  <si>
    <t>- increasing the distance to the object</t>
  </si>
  <si>
    <t>EOS 5D</t>
  </si>
  <si>
    <t>EOS 5D Mark II</t>
  </si>
  <si>
    <t>EOS 5D Mark III</t>
  </si>
  <si>
    <t>vertical</t>
  </si>
  <si>
    <t>horizontal</t>
  </si>
  <si>
    <t>R e s o l u t i o n</t>
  </si>
  <si>
    <t>object size</t>
  </si>
  <si>
    <t>equivalent of angle of view for 1 CoC</t>
  </si>
  <si>
    <t>object linear speed</t>
  </si>
  <si>
    <t>angular speed</t>
  </si>
  <si>
    <t>[rd]</t>
  </si>
  <si>
    <t>[rd/s]</t>
  </si>
  <si>
    <t>[°/s]</t>
  </si>
  <si>
    <t>[s]</t>
  </si>
  <si>
    <t>maximum exposure time for CoC</t>
  </si>
  <si>
    <t>maximum exposure time for 1 pixel</t>
  </si>
  <si>
    <t>inverse of maximum exposure time for 1 pixel</t>
  </si>
  <si>
    <t>object size in pixels</t>
  </si>
  <si>
    <t>linear speed observed on the sensor</t>
  </si>
  <si>
    <t>inverse of maximum exposure time for CoC</t>
  </si>
  <si>
    <t>Maximum exposure time for speedy objects</t>
  </si>
  <si>
    <t>Angular speed method</t>
  </si>
  <si>
    <t>Linear speed method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</si>
</sst>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0.000000"/>
    <numFmt numFmtId="168" formatCode="0.0000000"/>
  </numFmts>
  <fonts count="16">
    <font>
      <sz val="11"/>
      <color theme="1"/>
      <name val="Czcionka tekstu podstawowego"/>
      <family val="2"/>
      <charset val="238"/>
    </font>
    <font>
      <b/>
      <sz val="11"/>
      <color rgb="FF0070C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1"/>
      <color rgb="FF00B0F0"/>
      <name val="Czcionka tekstu podstawowego"/>
      <charset val="238"/>
    </font>
    <font>
      <b/>
      <sz val="11"/>
      <color rgb="FFFF000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u/>
      <sz val="11"/>
      <color theme="10"/>
      <name val="Czcionka tekstu podstawowego"/>
      <charset val="238"/>
    </font>
    <font>
      <b/>
      <sz val="18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b/>
      <i/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0" applyFont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1" applyFont="1" applyAlignment="1" applyProtection="1"/>
    <xf numFmtId="164" fontId="2" fillId="0" borderId="0" xfId="0" applyNumberFormat="1" applyFont="1"/>
    <xf numFmtId="0" fontId="10" fillId="0" borderId="0" xfId="0" applyFont="1"/>
    <xf numFmtId="1" fontId="10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/>
    <xf numFmtId="2" fontId="10" fillId="0" borderId="0" xfId="0" applyNumberFormat="1" applyFont="1"/>
    <xf numFmtId="0" fontId="13" fillId="0" borderId="0" xfId="0" applyFont="1"/>
    <xf numFmtId="0" fontId="2" fillId="0" borderId="0" xfId="0" quotePrefix="1" applyFont="1" applyAlignment="1">
      <alignment horizontal="left" wrapText="1"/>
    </xf>
    <xf numFmtId="167" fontId="0" fillId="0" borderId="0" xfId="0" applyNumberFormat="1"/>
    <xf numFmtId="168" fontId="0" fillId="0" borderId="0" xfId="0" applyNumberFormat="1"/>
    <xf numFmtId="0" fontId="5" fillId="0" borderId="0" xfId="0" applyFont="1" applyAlignment="1">
      <alignment horizontal="left"/>
    </xf>
    <xf numFmtId="0" fontId="14" fillId="0" borderId="0" xfId="0" applyFont="1"/>
    <xf numFmtId="0" fontId="14" fillId="0" borderId="0" xfId="0" quotePrefix="1" applyFont="1"/>
    <xf numFmtId="0" fontId="14" fillId="0" borderId="0" xfId="0" quotePrefix="1" applyFont="1" applyAlignment="1"/>
    <xf numFmtId="0" fontId="14" fillId="0" borderId="0" xfId="0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" fontId="1" fillId="0" borderId="0" xfId="0" applyNumberFormat="1" applyFont="1"/>
    <xf numFmtId="3" fontId="0" fillId="0" borderId="0" xfId="0" applyNumberFormat="1"/>
    <xf numFmtId="3" fontId="10" fillId="0" borderId="0" xfId="0" applyNumberFormat="1" applyFont="1"/>
    <xf numFmtId="167" fontId="2" fillId="0" borderId="0" xfId="0" applyNumberFormat="1" applyFont="1"/>
    <xf numFmtId="0" fontId="15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26</xdr:row>
      <xdr:rowOff>114300</xdr:rowOff>
    </xdr:from>
    <xdr:to>
      <xdr:col>15</xdr:col>
      <xdr:colOff>590550</xdr:colOff>
      <xdr:row>29</xdr:row>
      <xdr:rowOff>9525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648825" y="5162550"/>
          <a:ext cx="1295400" cy="4572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0</xdr:colOff>
      <xdr:row>34</xdr:row>
      <xdr:rowOff>57150</xdr:rowOff>
    </xdr:from>
    <xdr:to>
      <xdr:col>19</xdr:col>
      <xdr:colOff>57150</xdr:colOff>
      <xdr:row>37</xdr:row>
      <xdr:rowOff>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648825" y="6648450"/>
          <a:ext cx="3505200" cy="50482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0</xdr:colOff>
      <xdr:row>18</xdr:row>
      <xdr:rowOff>66675</xdr:rowOff>
    </xdr:from>
    <xdr:to>
      <xdr:col>18</xdr:col>
      <xdr:colOff>676275</xdr:colOff>
      <xdr:row>21</xdr:row>
      <xdr:rowOff>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648825" y="3571875"/>
          <a:ext cx="3438525" cy="495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19050</xdr:rowOff>
    </xdr:from>
    <xdr:to>
      <xdr:col>11</xdr:col>
      <xdr:colOff>142875</xdr:colOff>
      <xdr:row>10</xdr:row>
      <xdr:rowOff>161925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14925" y="1400175"/>
          <a:ext cx="2895600" cy="5048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</xdr:row>
      <xdr:rowOff>19050</xdr:rowOff>
    </xdr:from>
    <xdr:to>
      <xdr:col>5</xdr:col>
      <xdr:colOff>85725</xdr:colOff>
      <xdr:row>10</xdr:row>
      <xdr:rowOff>161925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66875" y="1400175"/>
          <a:ext cx="2162175" cy="5048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24</xdr:row>
      <xdr:rowOff>38100</xdr:rowOff>
    </xdr:from>
    <xdr:to>
      <xdr:col>5</xdr:col>
      <xdr:colOff>28575</xdr:colOff>
      <xdr:row>26</xdr:row>
      <xdr:rowOff>171450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71600" y="4457700"/>
          <a:ext cx="20859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mel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amela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1"/>
  <sheetViews>
    <sheetView workbookViewId="0"/>
  </sheetViews>
  <sheetFormatPr defaultRowHeight="14.25"/>
  <cols>
    <col min="1" max="1" width="9.375" bestFit="1" customWidth="1"/>
    <col min="2" max="2" width="9.25" bestFit="1" customWidth="1"/>
    <col min="15" max="15" width="9.25" bestFit="1" customWidth="1"/>
  </cols>
  <sheetData>
    <row r="2" spans="3:18" ht="23.25">
      <c r="D2" s="25" t="s">
        <v>20</v>
      </c>
    </row>
    <row r="4" spans="3:18" ht="15">
      <c r="R4" s="34" t="s">
        <v>81</v>
      </c>
    </row>
    <row r="5" spans="3:18" ht="15">
      <c r="C5" s="1">
        <v>24</v>
      </c>
      <c r="D5" t="s">
        <v>0</v>
      </c>
      <c r="E5" s="14" t="s">
        <v>45</v>
      </c>
      <c r="F5" t="s">
        <v>16</v>
      </c>
      <c r="I5" s="4">
        <f>C5/C6</f>
        <v>800</v>
      </c>
      <c r="K5" t="s">
        <v>41</v>
      </c>
      <c r="Q5" s="35" t="s">
        <v>79</v>
      </c>
      <c r="R5" s="35" t="s">
        <v>80</v>
      </c>
    </row>
    <row r="6" spans="3:18" ht="15">
      <c r="C6" s="1">
        <v>0.03</v>
      </c>
      <c r="D6" t="s">
        <v>0</v>
      </c>
      <c r="E6" s="14" t="s">
        <v>1</v>
      </c>
      <c r="F6" s="2" t="s">
        <v>29</v>
      </c>
      <c r="I6" s="4">
        <f>C7/I5</f>
        <v>4.68</v>
      </c>
      <c r="K6" t="s">
        <v>28</v>
      </c>
      <c r="O6" s="4" t="s">
        <v>76</v>
      </c>
      <c r="Q6">
        <v>2912</v>
      </c>
      <c r="R6">
        <v>4368</v>
      </c>
    </row>
    <row r="7" spans="3:18" ht="15">
      <c r="C7" s="1">
        <v>3744</v>
      </c>
      <c r="D7" t="s">
        <v>27</v>
      </c>
      <c r="E7" s="8"/>
      <c r="F7" t="s">
        <v>26</v>
      </c>
      <c r="I7" s="13">
        <f>C5/C7*1000</f>
        <v>6.4102564102564097</v>
      </c>
      <c r="J7" s="8" t="s">
        <v>44</v>
      </c>
      <c r="K7" t="s">
        <v>19</v>
      </c>
      <c r="O7" s="4" t="s">
        <v>77</v>
      </c>
      <c r="Q7">
        <v>3744</v>
      </c>
      <c r="R7">
        <v>5616</v>
      </c>
    </row>
    <row r="8" spans="3:18" ht="15">
      <c r="E8" s="8"/>
      <c r="O8" s="4" t="s">
        <v>78</v>
      </c>
      <c r="Q8">
        <v>3840</v>
      </c>
      <c r="R8">
        <v>5760</v>
      </c>
    </row>
    <row r="9" spans="3:18" ht="15">
      <c r="C9" s="1">
        <v>400</v>
      </c>
      <c r="D9" t="s">
        <v>0</v>
      </c>
      <c r="E9" s="14" t="s">
        <v>46</v>
      </c>
      <c r="F9" s="2" t="s">
        <v>47</v>
      </c>
      <c r="I9" s="12">
        <f>2*ATAN(C5/2/C9)</f>
        <v>5.99820097137558E-2</v>
      </c>
      <c r="J9" t="s">
        <v>40</v>
      </c>
      <c r="K9" s="4" t="s">
        <v>22</v>
      </c>
      <c r="L9" t="s">
        <v>13</v>
      </c>
    </row>
    <row r="10" spans="3:18" ht="15">
      <c r="C10" s="1">
        <v>100</v>
      </c>
      <c r="D10" t="s">
        <v>2</v>
      </c>
      <c r="E10" s="26" t="s">
        <v>67</v>
      </c>
      <c r="F10" s="2" t="s">
        <v>17</v>
      </c>
      <c r="I10" s="19">
        <f>I9*180/PI()</f>
        <v>3.4367160033109143</v>
      </c>
      <c r="J10" s="5" t="s">
        <v>14</v>
      </c>
      <c r="K10" s="8"/>
    </row>
    <row r="11" spans="3:18" ht="15">
      <c r="C11" s="1">
        <v>100</v>
      </c>
      <c r="D11" t="s">
        <v>10</v>
      </c>
      <c r="E11" s="14" t="s">
        <v>23</v>
      </c>
      <c r="F11" s="2" t="s">
        <v>63</v>
      </c>
      <c r="I11" s="12">
        <f>2*C11*TAN(I9/2)</f>
        <v>6</v>
      </c>
      <c r="J11" t="s">
        <v>10</v>
      </c>
      <c r="K11" s="4" t="s">
        <v>24</v>
      </c>
      <c r="L11" t="s">
        <v>61</v>
      </c>
    </row>
    <row r="12" spans="3:18" ht="15">
      <c r="E12" s="8"/>
      <c r="I12" s="12">
        <f>C5/I11/1000</f>
        <v>4.0000000000000001E-3</v>
      </c>
      <c r="K12" s="4" t="s">
        <v>39</v>
      </c>
      <c r="L12" t="s">
        <v>38</v>
      </c>
    </row>
    <row r="14" spans="3:18" ht="15">
      <c r="C14" s="12">
        <f>I11/I5</f>
        <v>7.4999999999999997E-3</v>
      </c>
      <c r="D14" t="s">
        <v>10</v>
      </c>
      <c r="E14" s="12">
        <f>C14*1000</f>
        <v>7.5</v>
      </c>
      <c r="F14" t="s">
        <v>0</v>
      </c>
      <c r="G14" s="4" t="s">
        <v>59</v>
      </c>
      <c r="K14" s="7" t="s">
        <v>18</v>
      </c>
    </row>
    <row r="15" spans="3:18" ht="15">
      <c r="C15" s="12">
        <f>C14/I6</f>
        <v>1.6025641025641025E-3</v>
      </c>
      <c r="D15" t="s">
        <v>10</v>
      </c>
      <c r="E15" s="12">
        <f>C15*1000</f>
        <v>1.6025641025641024</v>
      </c>
      <c r="F15" t="s">
        <v>0</v>
      </c>
      <c r="G15" s="4" t="s">
        <v>60</v>
      </c>
      <c r="K15" s="7" t="s">
        <v>18</v>
      </c>
    </row>
    <row r="18" spans="1:15" ht="18">
      <c r="E18" s="6" t="s">
        <v>70</v>
      </c>
    </row>
    <row r="19" spans="1:15">
      <c r="D19" s="15" t="s">
        <v>48</v>
      </c>
      <c r="J19" s="15" t="s">
        <v>49</v>
      </c>
    </row>
    <row r="20" spans="1:15" ht="15">
      <c r="A20" s="28"/>
      <c r="C20" s="24">
        <f>C14*C10</f>
        <v>0.75</v>
      </c>
      <c r="D20" t="s">
        <v>11</v>
      </c>
      <c r="I20" s="21">
        <f>C20/$I$6</f>
        <v>0.16025641025641027</v>
      </c>
      <c r="J20" t="s">
        <v>11</v>
      </c>
      <c r="N20" s="4"/>
    </row>
    <row r="21" spans="1:15" ht="15">
      <c r="C21" s="20">
        <f>C20*1000</f>
        <v>750</v>
      </c>
      <c r="D21" t="s">
        <v>3</v>
      </c>
      <c r="I21" s="21">
        <f>C21/$I$6</f>
        <v>160.25641025641028</v>
      </c>
      <c r="J21" t="s">
        <v>3</v>
      </c>
    </row>
    <row r="22" spans="1:15" ht="15">
      <c r="C22" s="21">
        <f>C20*3600</f>
        <v>2700</v>
      </c>
      <c r="D22" t="s">
        <v>15</v>
      </c>
      <c r="I22" s="21">
        <f>C22/$I$6</f>
        <v>576.92307692307691</v>
      </c>
      <c r="J22" t="s">
        <v>15</v>
      </c>
      <c r="O22" s="30" t="s">
        <v>71</v>
      </c>
    </row>
    <row r="23" spans="1:15" ht="15">
      <c r="C23" s="21">
        <f>C20*3600/1000</f>
        <v>2.7</v>
      </c>
      <c r="D23" t="s">
        <v>12</v>
      </c>
      <c r="I23" s="21">
        <f>C23/$I$6</f>
        <v>0.57692307692307698</v>
      </c>
      <c r="J23" t="s">
        <v>12</v>
      </c>
      <c r="O23" s="31" t="s">
        <v>72</v>
      </c>
    </row>
    <row r="24" spans="1:15" ht="15">
      <c r="C24" s="21">
        <f>C22/1609</f>
        <v>1.6780609073958981</v>
      </c>
      <c r="D24" t="s">
        <v>25</v>
      </c>
      <c r="I24" s="21">
        <f>C24/$I$6</f>
        <v>0.35856002294784151</v>
      </c>
      <c r="J24" t="s">
        <v>25</v>
      </c>
      <c r="O24" s="31" t="s">
        <v>73</v>
      </c>
    </row>
    <row r="25" spans="1:15">
      <c r="O25" s="33" t="s">
        <v>75</v>
      </c>
    </row>
    <row r="26" spans="1:15" ht="18">
      <c r="E26" s="6" t="s">
        <v>69</v>
      </c>
    </row>
    <row r="27" spans="1:15">
      <c r="B27" s="7" t="s">
        <v>50</v>
      </c>
      <c r="H27" s="29" t="s">
        <v>51</v>
      </c>
    </row>
    <row r="28" spans="1:15" ht="15">
      <c r="C28" s="22">
        <f>C20*$I$12</f>
        <v>3.0000000000000001E-3</v>
      </c>
      <c r="D28" t="s">
        <v>11</v>
      </c>
      <c r="I28" s="22">
        <f>I20*$I$12</f>
        <v>6.4102564102564113E-4</v>
      </c>
      <c r="J28" t="s">
        <v>11</v>
      </c>
    </row>
    <row r="29" spans="1:15" ht="15">
      <c r="A29" s="27"/>
      <c r="C29" s="20">
        <f>C21*$I$12</f>
        <v>3</v>
      </c>
      <c r="D29" t="s">
        <v>3</v>
      </c>
      <c r="I29" s="21">
        <f>I21*$I$12</f>
        <v>0.64102564102564108</v>
      </c>
      <c r="J29" t="s">
        <v>3</v>
      </c>
    </row>
    <row r="30" spans="1:15" ht="15">
      <c r="C30" s="20">
        <f>C22*$I$12</f>
        <v>10.8</v>
      </c>
      <c r="D30" t="s">
        <v>15</v>
      </c>
      <c r="I30" s="21">
        <f>I22*$I$12</f>
        <v>2.3076923076923075</v>
      </c>
      <c r="J30" t="s">
        <v>15</v>
      </c>
      <c r="O30" s="30" t="s">
        <v>65</v>
      </c>
    </row>
    <row r="31" spans="1:15" ht="15">
      <c r="C31" s="22">
        <f>C23*$I$12</f>
        <v>1.0800000000000001E-2</v>
      </c>
      <c r="D31" t="s">
        <v>12</v>
      </c>
      <c r="I31" s="22">
        <f>I23*$I$12</f>
        <v>2.3076923076923079E-3</v>
      </c>
      <c r="J31" t="s">
        <v>12</v>
      </c>
      <c r="O31" s="31" t="s">
        <v>62</v>
      </c>
    </row>
    <row r="32" spans="1:15" ht="15">
      <c r="C32" s="22">
        <f>C24*$I$12</f>
        <v>6.7122436295835924E-3</v>
      </c>
      <c r="D32" t="s">
        <v>25</v>
      </c>
      <c r="I32" s="22">
        <f>I24*$I$12</f>
        <v>1.434240091791366E-3</v>
      </c>
      <c r="J32" t="s">
        <v>25</v>
      </c>
      <c r="O32" s="32" t="s">
        <v>64</v>
      </c>
    </row>
    <row r="34" spans="1:15" ht="18">
      <c r="E34" s="6" t="s">
        <v>68</v>
      </c>
    </row>
    <row r="35" spans="1:15">
      <c r="B35" s="7" t="s">
        <v>52</v>
      </c>
      <c r="H35" s="29" t="s">
        <v>53</v>
      </c>
    </row>
    <row r="36" spans="1:15" ht="15">
      <c r="A36" s="27"/>
      <c r="C36" s="23">
        <f>I10/I5</f>
        <v>4.2958950041386426E-3</v>
      </c>
      <c r="D36" s="5" t="s">
        <v>14</v>
      </c>
      <c r="I36" s="23">
        <f>C36/$I$6</f>
        <v>9.1792628293560746E-4</v>
      </c>
      <c r="J36" s="5" t="s">
        <v>14</v>
      </c>
    </row>
    <row r="37" spans="1:15" ht="15">
      <c r="C37" s="24">
        <f>C36*60</f>
        <v>0.25775370024831856</v>
      </c>
      <c r="D37" t="s">
        <v>42</v>
      </c>
      <c r="I37" s="24">
        <f>C37/$I$6</f>
        <v>5.5075576976136451E-2</v>
      </c>
      <c r="J37" t="s">
        <v>42</v>
      </c>
    </row>
    <row r="38" spans="1:15" ht="15">
      <c r="C38" s="21">
        <f>C37*60</f>
        <v>15.465222014899114</v>
      </c>
      <c r="D38" t="s">
        <v>43</v>
      </c>
      <c r="I38" s="21">
        <f>C38/$I$6</f>
        <v>3.3045346185681868</v>
      </c>
      <c r="J38" t="s">
        <v>43</v>
      </c>
      <c r="O38" s="30" t="s">
        <v>74</v>
      </c>
    </row>
    <row r="39" spans="1:15">
      <c r="O39" s="30" t="s">
        <v>66</v>
      </c>
    </row>
    <row r="41" spans="1:15" ht="15">
      <c r="C41" s="16" t="s">
        <v>54</v>
      </c>
      <c r="D41" t="s">
        <v>55</v>
      </c>
      <c r="F41" s="17" t="s">
        <v>56</v>
      </c>
      <c r="G41" t="s">
        <v>57</v>
      </c>
      <c r="L41" s="18" t="s">
        <v>58</v>
      </c>
    </row>
  </sheetData>
  <hyperlinks>
    <hyperlink ref="L41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2:R38"/>
  <sheetViews>
    <sheetView tabSelected="1" workbookViewId="0">
      <selection activeCell="B13" sqref="B13"/>
    </sheetView>
  </sheetViews>
  <sheetFormatPr defaultRowHeight="14.25"/>
  <cols>
    <col min="1" max="1" width="9.375" bestFit="1" customWidth="1"/>
    <col min="2" max="2" width="9.25" bestFit="1" customWidth="1"/>
    <col min="3" max="3" width="11.75" customWidth="1"/>
    <col min="5" max="5" width="10.125" customWidth="1"/>
    <col min="8" max="8" width="10" customWidth="1"/>
    <col min="9" max="9" width="11.125" customWidth="1"/>
    <col min="15" max="15" width="9.25" bestFit="1" customWidth="1"/>
  </cols>
  <sheetData>
    <row r="2" spans="3:18" ht="23.25">
      <c r="D2" s="25" t="s">
        <v>96</v>
      </c>
    </row>
    <row r="4" spans="3:18" ht="15">
      <c r="R4" s="34" t="s">
        <v>81</v>
      </c>
    </row>
    <row r="5" spans="3:18" ht="15">
      <c r="C5" s="1">
        <v>24</v>
      </c>
      <c r="D5" t="s">
        <v>0</v>
      </c>
      <c r="E5" t="s">
        <v>16</v>
      </c>
      <c r="I5" s="4">
        <f>C5/C6</f>
        <v>800</v>
      </c>
      <c r="K5" t="s">
        <v>41</v>
      </c>
      <c r="Q5" s="35" t="s">
        <v>79</v>
      </c>
      <c r="R5" s="35" t="s">
        <v>80</v>
      </c>
    </row>
    <row r="6" spans="3:18" ht="15">
      <c r="C6" s="1">
        <v>0.03</v>
      </c>
      <c r="D6" t="s">
        <v>0</v>
      </c>
      <c r="E6" s="2" t="s">
        <v>29</v>
      </c>
      <c r="I6" s="4">
        <f>C7/I5</f>
        <v>4.68</v>
      </c>
      <c r="K6" t="s">
        <v>28</v>
      </c>
      <c r="O6" s="4" t="s">
        <v>76</v>
      </c>
      <c r="Q6">
        <v>2912</v>
      </c>
      <c r="R6">
        <v>4368</v>
      </c>
    </row>
    <row r="7" spans="3:18" ht="15">
      <c r="C7" s="36">
        <v>3744</v>
      </c>
      <c r="D7" t="s">
        <v>27</v>
      </c>
      <c r="E7" t="s">
        <v>26</v>
      </c>
      <c r="I7" s="13">
        <f>C5/C7*1000</f>
        <v>6.4102564102564097</v>
      </c>
      <c r="J7" s="8" t="s">
        <v>44</v>
      </c>
      <c r="K7" t="s">
        <v>19</v>
      </c>
      <c r="O7" s="4" t="s">
        <v>77</v>
      </c>
      <c r="Q7">
        <v>3744</v>
      </c>
      <c r="R7">
        <v>5616</v>
      </c>
    </row>
    <row r="8" spans="3:18" ht="15">
      <c r="C8" s="37"/>
      <c r="O8" s="4" t="s">
        <v>78</v>
      </c>
      <c r="Q8">
        <v>3840</v>
      </c>
      <c r="R8">
        <v>5760</v>
      </c>
    </row>
    <row r="9" spans="3:18" ht="15">
      <c r="C9" s="36">
        <v>400</v>
      </c>
      <c r="D9" t="s">
        <v>0</v>
      </c>
      <c r="E9" s="2" t="s">
        <v>47</v>
      </c>
      <c r="I9" s="12">
        <f>2*ATAN(C5/2/C9)</f>
        <v>5.99820097137558E-2</v>
      </c>
      <c r="J9" t="s">
        <v>86</v>
      </c>
      <c r="K9" t="s">
        <v>13</v>
      </c>
    </row>
    <row r="10" spans="3:18" ht="15">
      <c r="C10" s="36"/>
      <c r="E10" s="2"/>
      <c r="I10" s="19">
        <f>I9*180/PI()</f>
        <v>3.4367160033109143</v>
      </c>
      <c r="J10" s="5" t="s">
        <v>14</v>
      </c>
      <c r="K10" s="8"/>
    </row>
    <row r="11" spans="3:18" ht="15">
      <c r="C11" s="36">
        <v>10000</v>
      </c>
      <c r="D11" t="s">
        <v>10</v>
      </c>
      <c r="E11" s="2" t="s">
        <v>63</v>
      </c>
      <c r="I11" s="4">
        <f>I10/I5</f>
        <v>4.2958950041386426E-3</v>
      </c>
      <c r="J11" s="5" t="s">
        <v>14</v>
      </c>
      <c r="K11" t="s">
        <v>83</v>
      </c>
    </row>
    <row r="12" spans="3:18" ht="15">
      <c r="C12" s="36">
        <v>120</v>
      </c>
      <c r="D12" t="s">
        <v>10</v>
      </c>
      <c r="E12" s="2" t="s">
        <v>82</v>
      </c>
      <c r="I12" s="12">
        <f>2*C11*TAN(I9/2)</f>
        <v>600</v>
      </c>
      <c r="J12" t="s">
        <v>10</v>
      </c>
      <c r="K12" t="s">
        <v>61</v>
      </c>
    </row>
    <row r="13" spans="3:18" ht="15">
      <c r="C13" s="36">
        <v>677</v>
      </c>
      <c r="D13" t="s">
        <v>12</v>
      </c>
      <c r="E13" s="2" t="s">
        <v>84</v>
      </c>
      <c r="I13" s="39">
        <f>C5/I12/1000</f>
        <v>4.0000000000000003E-5</v>
      </c>
      <c r="K13" t="s">
        <v>38</v>
      </c>
    </row>
    <row r="14" spans="3:18" ht="15">
      <c r="C14" s="38">
        <f>C13*1000/3600</f>
        <v>188.05555555555554</v>
      </c>
      <c r="D14" t="s">
        <v>11</v>
      </c>
      <c r="E14" s="2" t="s">
        <v>84</v>
      </c>
      <c r="I14" s="12"/>
      <c r="K14" s="4"/>
    </row>
    <row r="15" spans="3:18" ht="15">
      <c r="C15" s="38"/>
      <c r="E15" s="2"/>
      <c r="I15" s="12"/>
      <c r="K15" s="4"/>
    </row>
    <row r="17" spans="3:11" ht="15">
      <c r="C17" s="12">
        <f>I12/I5</f>
        <v>0.75</v>
      </c>
      <c r="D17" t="s">
        <v>10</v>
      </c>
      <c r="E17" s="12">
        <f>C17*1000</f>
        <v>750</v>
      </c>
      <c r="F17" t="s">
        <v>0</v>
      </c>
      <c r="G17" s="4" t="s">
        <v>59</v>
      </c>
      <c r="K17" s="7" t="s">
        <v>18</v>
      </c>
    </row>
    <row r="18" spans="3:11" ht="15">
      <c r="C18" s="12">
        <f>C17/I6</f>
        <v>0.16025641025641027</v>
      </c>
      <c r="D18" t="s">
        <v>10</v>
      </c>
      <c r="E18" s="12">
        <f>C18*1000</f>
        <v>160.25641025641028</v>
      </c>
      <c r="F18" t="s">
        <v>0</v>
      </c>
      <c r="G18" s="4" t="s">
        <v>60</v>
      </c>
      <c r="K18" s="7" t="s">
        <v>18</v>
      </c>
    </row>
    <row r="21" spans="3:11" s="40" customFormat="1" ht="15">
      <c r="C21" s="40" t="s">
        <v>97</v>
      </c>
      <c r="I21" s="40" t="s">
        <v>98</v>
      </c>
    </row>
    <row r="23" spans="3:11" ht="15">
      <c r="C23" s="4">
        <f>C14/C11</f>
        <v>1.8805555555555555E-2</v>
      </c>
      <c r="D23" t="s">
        <v>87</v>
      </c>
      <c r="E23" t="s">
        <v>85</v>
      </c>
      <c r="I23" s="39">
        <f>C14*I13*1000</f>
        <v>7.522222222222223</v>
      </c>
      <c r="J23" t="s">
        <v>3</v>
      </c>
      <c r="K23" t="s">
        <v>94</v>
      </c>
    </row>
    <row r="24" spans="3:11" ht="15">
      <c r="C24" s="4">
        <f>C23*180/PI()</f>
        <v>1.0774789647321315</v>
      </c>
      <c r="D24" s="5" t="s">
        <v>88</v>
      </c>
    </row>
    <row r="26" spans="3:11" ht="15">
      <c r="C26" s="22">
        <f>I11/C24</f>
        <v>3.9869873517267519E-3</v>
      </c>
      <c r="D26" t="s">
        <v>89</v>
      </c>
      <c r="E26" t="s">
        <v>90</v>
      </c>
    </row>
    <row r="27" spans="3:11" ht="15">
      <c r="C27" s="38">
        <f>1/C26</f>
        <v>250.81594491813553</v>
      </c>
      <c r="D27" t="s">
        <v>2</v>
      </c>
      <c r="E27" t="s">
        <v>95</v>
      </c>
      <c r="I27" s="38">
        <f>I30/I6</f>
        <v>250.74074074074082</v>
      </c>
      <c r="J27" t="s">
        <v>2</v>
      </c>
      <c r="K27" t="s">
        <v>95</v>
      </c>
    </row>
    <row r="29" spans="3:11" ht="15">
      <c r="C29" s="23">
        <f>C26/I6</f>
        <v>8.5192037430058807E-4</v>
      </c>
      <c r="D29" t="s">
        <v>89</v>
      </c>
      <c r="E29" t="s">
        <v>91</v>
      </c>
    </row>
    <row r="30" spans="3:11" ht="15">
      <c r="C30" s="38">
        <f>1/C29</f>
        <v>1173.8186222168742</v>
      </c>
      <c r="D30" t="s">
        <v>2</v>
      </c>
      <c r="E30" t="s">
        <v>92</v>
      </c>
      <c r="I30" s="38">
        <f>I23*1000/I7</f>
        <v>1173.4666666666669</v>
      </c>
      <c r="J30" t="s">
        <v>2</v>
      </c>
      <c r="K30" t="s">
        <v>92</v>
      </c>
    </row>
    <row r="32" spans="3:11" ht="15">
      <c r="C32" s="21">
        <f>C12/I12*C7</f>
        <v>748.80000000000007</v>
      </c>
      <c r="D32" t="s">
        <v>27</v>
      </c>
      <c r="E32" t="s">
        <v>93</v>
      </c>
    </row>
    <row r="38" spans="3:12" ht="15">
      <c r="C38" s="16" t="s">
        <v>54</v>
      </c>
      <c r="D38" t="s">
        <v>55</v>
      </c>
      <c r="F38" s="17" t="s">
        <v>56</v>
      </c>
      <c r="G38" t="s">
        <v>57</v>
      </c>
      <c r="L38" s="18" t="s">
        <v>58</v>
      </c>
    </row>
  </sheetData>
  <hyperlinks>
    <hyperlink ref="L3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4:I30"/>
  <sheetViews>
    <sheetView workbookViewId="0"/>
  </sheetViews>
  <sheetFormatPr defaultRowHeight="14.25"/>
  <sheetData>
    <row r="4" spans="3:9" ht="20.25">
      <c r="C4" s="11" t="s">
        <v>21</v>
      </c>
    </row>
    <row r="5" spans="3:9">
      <c r="C5" s="9" t="s">
        <v>32</v>
      </c>
    </row>
    <row r="12" spans="3:9">
      <c r="C12" s="10" t="s">
        <v>30</v>
      </c>
      <c r="H12" s="10" t="s">
        <v>31</v>
      </c>
    </row>
    <row r="14" spans="3:9">
      <c r="C14" s="3" t="s">
        <v>4</v>
      </c>
      <c r="D14" s="3"/>
      <c r="H14" s="3" t="s">
        <v>4</v>
      </c>
    </row>
    <row r="15" spans="3:9">
      <c r="D15" t="s">
        <v>5</v>
      </c>
      <c r="I15" t="s">
        <v>37</v>
      </c>
    </row>
    <row r="16" spans="3:9">
      <c r="D16" t="s">
        <v>33</v>
      </c>
    </row>
    <row r="18" spans="3:4">
      <c r="C18" t="s">
        <v>6</v>
      </c>
    </row>
    <row r="19" spans="3:4">
      <c r="D19" t="s">
        <v>34</v>
      </c>
    </row>
    <row r="20" spans="3:4">
      <c r="D20" t="s">
        <v>35</v>
      </c>
    </row>
    <row r="21" spans="3:4">
      <c r="D21" t="s">
        <v>36</v>
      </c>
    </row>
    <row r="23" spans="3:4">
      <c r="C23" t="s">
        <v>7</v>
      </c>
    </row>
    <row r="25" spans="3:4" ht="15">
      <c r="C25" s="4"/>
    </row>
    <row r="28" spans="3:4">
      <c r="C28" s="3" t="s">
        <v>4</v>
      </c>
      <c r="D28" s="3"/>
    </row>
    <row r="29" spans="3:4">
      <c r="D29" t="s">
        <v>8</v>
      </c>
    </row>
    <row r="30" spans="3:4">
      <c r="D30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Calculator - max speed</vt:lpstr>
      <vt:lpstr>Calculator - max exposure</vt:lpstr>
      <vt:lpstr>Equations used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dcterms:created xsi:type="dcterms:W3CDTF">2011-05-31T05:18:32Z</dcterms:created>
  <dcterms:modified xsi:type="dcterms:W3CDTF">2013-06-24T14:48:25Z</dcterms:modified>
</cp:coreProperties>
</file>